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USR\Administratie\VAKR\adm2018\werkgroep 57+regeling\"/>
    </mc:Choice>
  </mc:AlternateContent>
  <bookViews>
    <workbookView xWindow="0" yWindow="0" windowWidth="20520" windowHeight="1038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N25" i="1"/>
  <c r="M19" i="1" l="1"/>
  <c r="M21" i="1" s="1"/>
  <c r="H19" i="1"/>
  <c r="H21" i="1" s="1"/>
  <c r="L7" i="1"/>
  <c r="M6" i="1"/>
  <c r="H6" i="1"/>
  <c r="M7" i="1" l="1"/>
  <c r="M8" i="1" s="1"/>
  <c r="M22" i="1"/>
  <c r="M28" i="1"/>
  <c r="M29" i="1" s="1"/>
  <c r="N19" i="1"/>
  <c r="N21" i="1" s="1"/>
  <c r="H22" i="1"/>
  <c r="H28" i="1"/>
  <c r="H29" i="1" s="1"/>
  <c r="N22" i="1" l="1"/>
  <c r="N27" i="1"/>
  <c r="N28" i="1" s="1"/>
  <c r="N29" i="1" s="1"/>
  <c r="N30" i="1" s="1"/>
  <c r="N24" i="1"/>
  <c r="L24" i="1" s="1"/>
  <c r="C19" i="1" l="1"/>
  <c r="C21" i="1" l="1"/>
  <c r="M15" i="1"/>
  <c r="M17" i="1" s="1"/>
  <c r="H15" i="1"/>
  <c r="H17" i="1" s="1"/>
  <c r="G7" i="1" s="1"/>
  <c r="H7" i="1" s="1"/>
  <c r="H8" i="1" s="1"/>
  <c r="I19" i="1" s="1"/>
  <c r="I21" i="1" s="1"/>
  <c r="I22" i="1" s="1"/>
  <c r="I24" i="1" s="1"/>
  <c r="C15" i="1"/>
  <c r="C17" i="1" s="1"/>
  <c r="C6" i="1"/>
  <c r="G24" i="1" l="1"/>
  <c r="I25" i="1"/>
  <c r="I27" i="1" s="1"/>
  <c r="I28" i="1" s="1"/>
  <c r="I29" i="1" s="1"/>
  <c r="I30" i="1" s="1"/>
  <c r="C28" i="1"/>
  <c r="C29" i="1" s="1"/>
  <c r="C22" i="1"/>
  <c r="B7" i="1"/>
  <c r="C7" i="1" s="1"/>
  <c r="C8" i="1" s="1"/>
  <c r="D19" i="1" s="1"/>
  <c r="D27" i="1" l="1"/>
  <c r="D21" i="1"/>
  <c r="D22" i="1" l="1"/>
  <c r="D24" i="1" s="1"/>
  <c r="B24" i="1" s="1"/>
  <c r="D28" i="1"/>
  <c r="D29" i="1" l="1"/>
  <c r="D30" i="1" s="1"/>
</calcChain>
</file>

<file path=xl/sharedStrings.xml><?xml version="1.0" encoding="utf-8"?>
<sst xmlns="http://schemas.openxmlformats.org/spreadsheetml/2006/main" count="73" uniqueCount="29">
  <si>
    <t>Werkweek</t>
  </si>
  <si>
    <t>ATV</t>
  </si>
  <si>
    <t>Te kopen dagen</t>
  </si>
  <si>
    <t>Dagen per jaar</t>
  </si>
  <si>
    <t>Franchise</t>
  </si>
  <si>
    <t>Looncompensatie</t>
  </si>
  <si>
    <t>Pensioengrondslag A</t>
  </si>
  <si>
    <t>Pensioengrondslag B</t>
  </si>
  <si>
    <t>Bruto loon per dag</t>
  </si>
  <si>
    <t>Vakantiedagen</t>
  </si>
  <si>
    <t>Rekenmodel 57+ regeling voor 2019</t>
  </si>
  <si>
    <t>Premie</t>
  </si>
  <si>
    <t>37,5 uur</t>
  </si>
  <si>
    <t>38,75 uur</t>
  </si>
  <si>
    <t>40 uur</t>
  </si>
  <si>
    <t>Te compenseren premie</t>
  </si>
  <si>
    <t>Maximale compensatie</t>
  </si>
  <si>
    <t>Pensioenopbouw</t>
  </si>
  <si>
    <t>Verschil in opbouw</t>
  </si>
  <si>
    <t>Minder bruto loon</t>
  </si>
  <si>
    <t xml:space="preserve">Minder bruto loon </t>
  </si>
  <si>
    <t>Bruto jaarloon incl.vak.toeslag</t>
  </si>
  <si>
    <t>Bruto jaarloon ex.vak.toeslag</t>
  </si>
  <si>
    <t>Extra dagen 57+</t>
  </si>
  <si>
    <t>Totaal vrije dagen</t>
  </si>
  <si>
    <t>Benodigde dagen volgens rooster</t>
  </si>
  <si>
    <t>Voor meer informatie en een exacte berekening verwijzen wij naar www.meubelpensioen.nl/werknemers of bel met het pensioenfonds Meubel: 088 919 38 00</t>
  </si>
  <si>
    <t>Aan deze berekening kunnen geen rechten worden ontleend en slechts bedoeld om een indicatie te verstrekken.</t>
  </si>
  <si>
    <t xml:space="preserve">De 57+ regeling en de compensatieregeling wordt uitgevoerd door het Pensioenfonds Meubel/Centric.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</si>
</sst>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&quot;€&quot;\ #,##0"/>
    <numFmt numFmtId="166" formatCode="0.0%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A7D0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24"/>
      <color theme="0"/>
      <name val="Arial"/>
      <family val="2"/>
    </font>
    <font>
      <b/>
      <sz val="12"/>
      <color rgb="FFFA7D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4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2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62">
    <xf numFmtId="0" fontId="0" fillId="0" borderId="0" xfId="0"/>
    <xf numFmtId="166" fontId="4" fillId="0" borderId="0" xfId="0" applyNumberFormat="1" applyFont="1"/>
    <xf numFmtId="0" fontId="3" fillId="3" borderId="5" xfId="2" applyBorder="1"/>
    <xf numFmtId="0" fontId="3" fillId="3" borderId="6" xfId="2" applyBorder="1"/>
    <xf numFmtId="0" fontId="3" fillId="3" borderId="9" xfId="2" applyBorder="1"/>
    <xf numFmtId="0" fontId="3" fillId="3" borderId="2" xfId="2" applyBorder="1"/>
    <xf numFmtId="0" fontId="3" fillId="3" borderId="11" xfId="2" applyBorder="1"/>
    <xf numFmtId="0" fontId="5" fillId="3" borderId="4" xfId="2" applyFont="1" applyBorder="1"/>
    <xf numFmtId="0" fontId="1" fillId="4" borderId="0" xfId="3" applyBorder="1"/>
    <xf numFmtId="165" fontId="1" fillId="4" borderId="0" xfId="3" applyNumberFormat="1" applyBorder="1"/>
    <xf numFmtId="165" fontId="1" fillId="4" borderId="8" xfId="3" applyNumberFormat="1" applyBorder="1"/>
    <xf numFmtId="166" fontId="1" fillId="4" borderId="0" xfId="3" applyNumberFormat="1" applyBorder="1" applyAlignment="1">
      <alignment horizontal="center"/>
    </xf>
    <xf numFmtId="1" fontId="1" fillId="4" borderId="0" xfId="3" applyNumberFormat="1" applyBorder="1"/>
    <xf numFmtId="0" fontId="1" fillId="4" borderId="2" xfId="3" applyBorder="1"/>
    <xf numFmtId="0" fontId="1" fillId="4" borderId="11" xfId="3" applyBorder="1"/>
    <xf numFmtId="0" fontId="1" fillId="4" borderId="5" xfId="3" applyBorder="1"/>
    <xf numFmtId="0" fontId="1" fillId="4" borderId="6" xfId="3" applyBorder="1"/>
    <xf numFmtId="0" fontId="1" fillId="4" borderId="8" xfId="3" applyBorder="1"/>
    <xf numFmtId="0" fontId="7" fillId="3" borderId="4" xfId="2" applyFont="1" applyBorder="1"/>
    <xf numFmtId="0" fontId="7" fillId="3" borderId="5" xfId="2" applyFont="1" applyBorder="1"/>
    <xf numFmtId="0" fontId="7" fillId="3" borderId="6" xfId="2" applyFont="1" applyBorder="1"/>
    <xf numFmtId="0" fontId="7" fillId="3" borderId="9" xfId="2" applyFont="1" applyBorder="1"/>
    <xf numFmtId="0" fontId="7" fillId="3" borderId="2" xfId="2" applyFont="1" applyBorder="1"/>
    <xf numFmtId="0" fontId="7" fillId="3" borderId="11" xfId="2" applyFont="1" applyBorder="1"/>
    <xf numFmtId="0" fontId="7" fillId="3" borderId="7" xfId="2" applyFont="1" applyBorder="1"/>
    <xf numFmtId="0" fontId="7" fillId="3" borderId="0" xfId="2" applyFont="1" applyBorder="1"/>
    <xf numFmtId="0" fontId="7" fillId="3" borderId="8" xfId="2" applyFont="1" applyBorder="1"/>
    <xf numFmtId="0" fontId="1" fillId="4" borderId="18" xfId="3" applyBorder="1"/>
    <xf numFmtId="0" fontId="1" fillId="4" borderId="3" xfId="3" applyBorder="1"/>
    <xf numFmtId="0" fontId="8" fillId="4" borderId="4" xfId="3" applyFont="1" applyBorder="1"/>
    <xf numFmtId="0" fontId="8" fillId="4" borderId="7" xfId="3" applyFont="1" applyBorder="1"/>
    <xf numFmtId="0" fontId="8" fillId="4" borderId="17" xfId="3" applyFont="1" applyBorder="1"/>
    <xf numFmtId="0" fontId="8" fillId="4" borderId="9" xfId="3" applyFont="1" applyBorder="1"/>
    <xf numFmtId="0" fontId="8" fillId="4" borderId="0" xfId="3" applyFont="1" applyBorder="1" applyProtection="1">
      <protection locked="0"/>
    </xf>
    <xf numFmtId="0" fontId="8" fillId="4" borderId="0" xfId="3" applyFont="1" applyBorder="1"/>
    <xf numFmtId="164" fontId="8" fillId="4" borderId="0" xfId="3" applyNumberFormat="1" applyFont="1" applyBorder="1"/>
    <xf numFmtId="0" fontId="8" fillId="4" borderId="8" xfId="3" applyFont="1" applyBorder="1"/>
    <xf numFmtId="0" fontId="8" fillId="4" borderId="5" xfId="3" applyFont="1" applyBorder="1"/>
    <xf numFmtId="165" fontId="8" fillId="4" borderId="5" xfId="3" applyNumberFormat="1" applyFont="1" applyBorder="1"/>
    <xf numFmtId="165" fontId="8" fillId="4" borderId="6" xfId="3" applyNumberFormat="1" applyFont="1" applyBorder="1"/>
    <xf numFmtId="165" fontId="8" fillId="4" borderId="1" xfId="3" applyNumberFormat="1" applyFont="1" applyBorder="1"/>
    <xf numFmtId="165" fontId="8" fillId="4" borderId="10" xfId="3" applyNumberFormat="1" applyFont="1" applyBorder="1"/>
    <xf numFmtId="165" fontId="8" fillId="4" borderId="0" xfId="3" applyNumberFormat="1" applyFont="1" applyBorder="1"/>
    <xf numFmtId="165" fontId="8" fillId="4" borderId="8" xfId="3" applyNumberFormat="1" applyFont="1" applyBorder="1"/>
    <xf numFmtId="166" fontId="8" fillId="4" borderId="0" xfId="3" applyNumberFormat="1" applyFont="1" applyBorder="1" applyAlignment="1">
      <alignment horizontal="center"/>
    </xf>
    <xf numFmtId="0" fontId="8" fillId="4" borderId="0" xfId="3" applyFont="1" applyBorder="1" applyAlignment="1">
      <alignment horizontal="center"/>
    </xf>
    <xf numFmtId="2" fontId="8" fillId="4" borderId="0" xfId="3" applyNumberFormat="1" applyFont="1" applyBorder="1"/>
    <xf numFmtId="10" fontId="8" fillId="4" borderId="0" xfId="3" applyNumberFormat="1" applyFont="1" applyBorder="1" applyAlignment="1">
      <alignment horizontal="center"/>
    </xf>
    <xf numFmtId="164" fontId="9" fillId="2" borderId="3" xfId="1" applyNumberFormat="1" applyFont="1" applyBorder="1" applyProtection="1">
      <protection locked="0"/>
    </xf>
    <xf numFmtId="0" fontId="6" fillId="2" borderId="16" xfId="1" applyFont="1" applyBorder="1" applyProtection="1">
      <protection locked="0"/>
    </xf>
    <xf numFmtId="0" fontId="6" fillId="2" borderId="15" xfId="1" applyFont="1" applyBorder="1" applyProtection="1">
      <protection locked="0"/>
    </xf>
    <xf numFmtId="0" fontId="10" fillId="3" borderId="3" xfId="2" applyFont="1" applyBorder="1" applyAlignment="1">
      <alignment horizontal="center"/>
    </xf>
    <xf numFmtId="10" fontId="11" fillId="5" borderId="3" xfId="4" applyNumberFormat="1" applyFont="1" applyBorder="1"/>
    <xf numFmtId="0" fontId="10" fillId="5" borderId="3" xfId="4" applyFont="1" applyBorder="1" applyAlignment="1">
      <alignment horizontal="center"/>
    </xf>
    <xf numFmtId="0" fontId="12" fillId="6" borderId="12" xfId="5" applyFont="1" applyBorder="1" applyProtection="1"/>
    <xf numFmtId="0" fontId="10" fillId="5" borderId="0" xfId="4" applyFont="1" applyBorder="1"/>
    <xf numFmtId="0" fontId="10" fillId="5" borderId="3" xfId="4" applyFont="1" applyBorder="1"/>
    <xf numFmtId="166" fontId="11" fillId="5" borderId="13" xfId="4" applyNumberFormat="1" applyFont="1" applyBorder="1" applyAlignment="1">
      <alignment horizontal="center"/>
    </xf>
    <xf numFmtId="166" fontId="11" fillId="5" borderId="14" xfId="4" applyNumberFormat="1" applyFont="1" applyBorder="1" applyAlignment="1">
      <alignment horizontal="center"/>
    </xf>
    <xf numFmtId="165" fontId="11" fillId="5" borderId="13" xfId="4" applyNumberFormat="1" applyFont="1" applyBorder="1"/>
    <xf numFmtId="165" fontId="11" fillId="5" borderId="14" xfId="4" applyNumberFormat="1" applyFont="1" applyBorder="1"/>
    <xf numFmtId="165" fontId="11" fillId="5" borderId="3" xfId="4" applyNumberFormat="1" applyFont="1" applyBorder="1"/>
  </cellXfs>
  <cellStyles count="6">
    <cellStyle name="40% - Accent3" xfId="5" builtinId="39"/>
    <cellStyle name="40% - Accent4" xfId="3" builtinId="43"/>
    <cellStyle name="Accent1" xfId="2" builtinId="29"/>
    <cellStyle name="Accent6" xfId="4" builtinId="49"/>
    <cellStyle name="Berekening" xfId="1" builtinId="2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zoomScaleSheetLayoutView="100" workbookViewId="0">
      <selection activeCell="C3" sqref="C3"/>
    </sheetView>
  </sheetViews>
  <sheetFormatPr defaultRowHeight="12.75" x14ac:dyDescent="0.2"/>
  <cols>
    <col min="1" max="1" width="27.28515625" customWidth="1"/>
    <col min="2" max="2" width="6.7109375" bestFit="1" customWidth="1"/>
    <col min="3" max="3" width="17.42578125" bestFit="1" customWidth="1"/>
    <col min="4" max="4" width="10.85546875" customWidth="1"/>
    <col min="5" max="5" width="1.5703125" customWidth="1"/>
    <col min="6" max="6" width="27.28515625" customWidth="1"/>
    <col min="7" max="7" width="6.7109375" bestFit="1" customWidth="1"/>
    <col min="8" max="8" width="17.42578125" bestFit="1" customWidth="1"/>
    <col min="9" max="9" width="10.85546875" customWidth="1"/>
    <col min="10" max="10" width="1.5703125" customWidth="1"/>
    <col min="11" max="11" width="27.28515625" customWidth="1"/>
    <col min="12" max="12" width="6.7109375" bestFit="1" customWidth="1"/>
    <col min="13" max="13" width="17.42578125" bestFit="1" customWidth="1"/>
    <col min="14" max="14" width="10.85546875" customWidth="1"/>
  </cols>
  <sheetData>
    <row r="1" spans="1:14" ht="30" x14ac:dyDescent="0.4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8.75" thickBot="1" x14ac:dyDescent="0.3">
      <c r="A3" s="29" t="s">
        <v>22</v>
      </c>
      <c r="B3" s="15"/>
      <c r="C3" s="48">
        <v>32737</v>
      </c>
      <c r="D3" s="16"/>
      <c r="E3" s="15"/>
      <c r="F3" s="29" t="s">
        <v>22</v>
      </c>
      <c r="G3" s="15"/>
      <c r="H3" s="48">
        <v>32737</v>
      </c>
      <c r="I3" s="16"/>
      <c r="J3" s="15"/>
      <c r="K3" s="29" t="s">
        <v>22</v>
      </c>
      <c r="L3" s="15"/>
      <c r="M3" s="48">
        <v>32737</v>
      </c>
      <c r="N3" s="16"/>
    </row>
    <row r="4" spans="1:14" ht="14.25" x14ac:dyDescent="0.2">
      <c r="A4" s="30" t="s">
        <v>3</v>
      </c>
      <c r="B4" s="8"/>
      <c r="C4" s="33">
        <v>261</v>
      </c>
      <c r="D4" s="36"/>
      <c r="E4" s="8"/>
      <c r="F4" s="30" t="s">
        <v>3</v>
      </c>
      <c r="G4" s="8"/>
      <c r="H4" s="34">
        <v>261</v>
      </c>
      <c r="I4" s="17"/>
      <c r="J4" s="8"/>
      <c r="K4" s="30" t="s">
        <v>3</v>
      </c>
      <c r="L4" s="8"/>
      <c r="M4" s="34">
        <v>261</v>
      </c>
      <c r="N4" s="17"/>
    </row>
    <row r="5" spans="1:14" ht="14.25" x14ac:dyDescent="0.2">
      <c r="A5" s="30"/>
      <c r="B5" s="8"/>
      <c r="C5" s="34"/>
      <c r="D5" s="36"/>
      <c r="E5" s="8"/>
      <c r="F5" s="30"/>
      <c r="G5" s="8"/>
      <c r="H5" s="34"/>
      <c r="I5" s="17"/>
      <c r="J5" s="8"/>
      <c r="K5" s="30"/>
      <c r="L5" s="8"/>
      <c r="M5" s="34"/>
      <c r="N5" s="17"/>
    </row>
    <row r="6" spans="1:14" ht="15" thickBot="1" x14ac:dyDescent="0.25">
      <c r="A6" s="30" t="s">
        <v>8</v>
      </c>
      <c r="B6" s="8"/>
      <c r="C6" s="35">
        <f>C3/C4</f>
        <v>125.42911877394636</v>
      </c>
      <c r="D6" s="36"/>
      <c r="E6" s="8"/>
      <c r="F6" s="30" t="s">
        <v>8</v>
      </c>
      <c r="G6" s="8"/>
      <c r="H6" s="35">
        <f>H3/H4</f>
        <v>125.42911877394636</v>
      </c>
      <c r="I6" s="17"/>
      <c r="J6" s="8"/>
      <c r="K6" s="30" t="s">
        <v>8</v>
      </c>
      <c r="L6" s="8"/>
      <c r="M6" s="35">
        <f>M3/M4</f>
        <v>125.42911877394636</v>
      </c>
      <c r="N6" s="17"/>
    </row>
    <row r="7" spans="1:14" ht="16.5" thickBot="1" x14ac:dyDescent="0.3">
      <c r="A7" s="30" t="s">
        <v>2</v>
      </c>
      <c r="B7" s="53">
        <f>-C17</f>
        <v>35</v>
      </c>
      <c r="C7" s="35">
        <f>B7*C6</f>
        <v>4390.0191570881225</v>
      </c>
      <c r="D7" s="36"/>
      <c r="E7" s="8"/>
      <c r="F7" s="30" t="s">
        <v>2</v>
      </c>
      <c r="G7" s="53">
        <f>-H17</f>
        <v>28</v>
      </c>
      <c r="H7" s="35">
        <f>G7*H6</f>
        <v>3512.015325670498</v>
      </c>
      <c r="I7" s="17"/>
      <c r="J7" s="8"/>
      <c r="K7" s="30" t="s">
        <v>2</v>
      </c>
      <c r="L7" s="53">
        <f>-M17</f>
        <v>21</v>
      </c>
      <c r="M7" s="35">
        <f>L7*M6</f>
        <v>2634.0114942528735</v>
      </c>
      <c r="N7" s="17"/>
    </row>
    <row r="8" spans="1:14" ht="15.75" thickBot="1" x14ac:dyDescent="0.3">
      <c r="A8" s="30" t="s">
        <v>19</v>
      </c>
      <c r="B8" s="8"/>
      <c r="C8" s="52">
        <f>-(C7/C3)</f>
        <v>-0.13409961685823754</v>
      </c>
      <c r="D8" s="17"/>
      <c r="E8" s="8"/>
      <c r="F8" s="30" t="s">
        <v>19</v>
      </c>
      <c r="G8" s="8"/>
      <c r="H8" s="52">
        <f>-(H7/H3)</f>
        <v>-0.10727969348659004</v>
      </c>
      <c r="I8" s="17"/>
      <c r="J8" s="8"/>
      <c r="K8" s="30" t="s">
        <v>20</v>
      </c>
      <c r="L8" s="8"/>
      <c r="M8" s="52">
        <f>-(M7/M3)</f>
        <v>-8.0459770114942528E-2</v>
      </c>
      <c r="N8" s="17"/>
    </row>
    <row r="9" spans="1:14" ht="14.25" x14ac:dyDescent="0.2">
      <c r="A9" s="30"/>
      <c r="B9" s="8"/>
      <c r="C9" s="8"/>
      <c r="D9" s="17"/>
      <c r="E9" s="8"/>
      <c r="F9" s="30"/>
      <c r="G9" s="8"/>
      <c r="H9" s="8"/>
      <c r="I9" s="17"/>
      <c r="J9" s="8"/>
      <c r="K9" s="30"/>
      <c r="L9" s="8"/>
      <c r="M9" s="8"/>
      <c r="N9" s="17"/>
    </row>
    <row r="10" spans="1:14" ht="15" thickBot="1" x14ac:dyDescent="0.25">
      <c r="A10" s="30"/>
      <c r="B10" s="8"/>
      <c r="C10" s="8"/>
      <c r="D10" s="17"/>
      <c r="E10" s="8"/>
      <c r="F10" s="30"/>
      <c r="G10" s="8"/>
      <c r="H10" s="8"/>
      <c r="I10" s="17"/>
      <c r="J10" s="8"/>
      <c r="K10" s="30"/>
      <c r="L10" s="8"/>
      <c r="M10" s="8"/>
      <c r="N10" s="17"/>
    </row>
    <row r="11" spans="1:14" ht="16.5" thickBot="1" x14ac:dyDescent="0.3">
      <c r="A11" s="31" t="s">
        <v>0</v>
      </c>
      <c r="B11" s="27"/>
      <c r="C11" s="51" t="s">
        <v>12</v>
      </c>
      <c r="D11" s="28"/>
      <c r="E11" s="8"/>
      <c r="F11" s="31" t="s">
        <v>0</v>
      </c>
      <c r="G11" s="27"/>
      <c r="H11" s="51" t="s">
        <v>13</v>
      </c>
      <c r="I11" s="28"/>
      <c r="J11" s="8"/>
      <c r="K11" s="31" t="s">
        <v>0</v>
      </c>
      <c r="L11" s="27"/>
      <c r="M11" s="51" t="s">
        <v>14</v>
      </c>
      <c r="N11" s="28"/>
    </row>
    <row r="12" spans="1:14" ht="15.75" x14ac:dyDescent="0.25">
      <c r="A12" s="29" t="s">
        <v>9</v>
      </c>
      <c r="B12" s="15"/>
      <c r="C12" s="54">
        <v>24</v>
      </c>
      <c r="D12" s="16"/>
      <c r="E12" s="8"/>
      <c r="F12" s="30" t="s">
        <v>9</v>
      </c>
      <c r="G12" s="8"/>
      <c r="H12" s="54">
        <v>24</v>
      </c>
      <c r="I12" s="17"/>
      <c r="J12" s="8"/>
      <c r="K12" s="30" t="s">
        <v>9</v>
      </c>
      <c r="L12" s="8"/>
      <c r="M12" s="54">
        <v>24</v>
      </c>
      <c r="N12" s="17"/>
    </row>
    <row r="13" spans="1:14" ht="15.75" x14ac:dyDescent="0.25">
      <c r="A13" s="30" t="s">
        <v>1</v>
      </c>
      <c r="B13" s="8"/>
      <c r="C13" s="54">
        <v>5</v>
      </c>
      <c r="D13" s="17"/>
      <c r="E13" s="8"/>
      <c r="F13" s="30" t="s">
        <v>1</v>
      </c>
      <c r="G13" s="8"/>
      <c r="H13" s="54">
        <v>12</v>
      </c>
      <c r="I13" s="17"/>
      <c r="J13" s="8"/>
      <c r="K13" s="30" t="s">
        <v>1</v>
      </c>
      <c r="L13" s="8"/>
      <c r="M13" s="54">
        <v>19</v>
      </c>
      <c r="N13" s="17"/>
    </row>
    <row r="14" spans="1:14" ht="16.5" thickBot="1" x14ac:dyDescent="0.3">
      <c r="A14" s="30" t="s">
        <v>23</v>
      </c>
      <c r="B14" s="8"/>
      <c r="C14" s="49">
        <v>4</v>
      </c>
      <c r="D14" s="17"/>
      <c r="E14" s="8"/>
      <c r="F14" s="30" t="s">
        <v>23</v>
      </c>
      <c r="G14" s="8"/>
      <c r="H14" s="49">
        <v>4</v>
      </c>
      <c r="I14" s="17"/>
      <c r="J14" s="8"/>
      <c r="K14" s="30" t="s">
        <v>23</v>
      </c>
      <c r="L14" s="8"/>
      <c r="M14" s="49">
        <v>4</v>
      </c>
      <c r="N14" s="17"/>
    </row>
    <row r="15" spans="1:14" ht="15.75" x14ac:dyDescent="0.25">
      <c r="A15" s="30" t="s">
        <v>24</v>
      </c>
      <c r="B15" s="8"/>
      <c r="C15" s="55">
        <f>SUM(C12:C14)</f>
        <v>33</v>
      </c>
      <c r="D15" s="17"/>
      <c r="E15" s="8"/>
      <c r="F15" s="30" t="s">
        <v>24</v>
      </c>
      <c r="G15" s="8"/>
      <c r="H15" s="55">
        <f>SUM(H12:H14)</f>
        <v>40</v>
      </c>
      <c r="I15" s="17"/>
      <c r="J15" s="8"/>
      <c r="K15" s="30" t="s">
        <v>24</v>
      </c>
      <c r="L15" s="8"/>
      <c r="M15" s="55">
        <f>SUM(M12:M14)</f>
        <v>47</v>
      </c>
      <c r="N15" s="17"/>
    </row>
    <row r="16" spans="1:14" ht="16.5" thickBot="1" x14ac:dyDescent="0.3">
      <c r="A16" s="30" t="s">
        <v>25</v>
      </c>
      <c r="B16" s="8"/>
      <c r="C16" s="50">
        <v>-68</v>
      </c>
      <c r="D16" s="17"/>
      <c r="E16" s="8"/>
      <c r="F16" s="30" t="s">
        <v>25</v>
      </c>
      <c r="G16" s="8"/>
      <c r="H16" s="50">
        <v>-68</v>
      </c>
      <c r="I16" s="17"/>
      <c r="J16" s="8"/>
      <c r="K16" s="30" t="s">
        <v>25</v>
      </c>
      <c r="L16" s="8"/>
      <c r="M16" s="50">
        <v>-68</v>
      </c>
      <c r="N16" s="17"/>
    </row>
    <row r="17" spans="1:14" ht="16.5" thickBot="1" x14ac:dyDescent="0.3">
      <c r="A17" s="30" t="s">
        <v>2</v>
      </c>
      <c r="B17" s="8"/>
      <c r="C17" s="56">
        <f>SUM(C15:C16)</f>
        <v>-35</v>
      </c>
      <c r="D17" s="17"/>
      <c r="E17" s="8"/>
      <c r="F17" s="30" t="s">
        <v>2</v>
      </c>
      <c r="G17" s="8"/>
      <c r="H17" s="56">
        <f>SUM(H15:H16)</f>
        <v>-28</v>
      </c>
      <c r="I17" s="17"/>
      <c r="J17" s="8"/>
      <c r="K17" s="30" t="s">
        <v>2</v>
      </c>
      <c r="L17" s="8"/>
      <c r="M17" s="56">
        <f>SUM(M15:M16)</f>
        <v>-21</v>
      </c>
      <c r="N17" s="17"/>
    </row>
    <row r="18" spans="1:14" ht="15" thickBot="1" x14ac:dyDescent="0.25">
      <c r="A18" s="32"/>
      <c r="B18" s="13"/>
      <c r="C18" s="13"/>
      <c r="D18" s="14"/>
      <c r="E18" s="8"/>
      <c r="F18" s="30"/>
      <c r="G18" s="8"/>
      <c r="H18" s="8"/>
      <c r="I18" s="17"/>
      <c r="J18" s="8"/>
      <c r="K18" s="30"/>
      <c r="L18" s="8"/>
      <c r="M18" s="8"/>
      <c r="N18" s="17"/>
    </row>
    <row r="19" spans="1:14" ht="14.25" x14ac:dyDescent="0.2">
      <c r="A19" s="29" t="s">
        <v>21</v>
      </c>
      <c r="B19" s="37"/>
      <c r="C19" s="38">
        <f>C3*1.08</f>
        <v>35355.96</v>
      </c>
      <c r="D19" s="39">
        <f>C19*(100%+C8)</f>
        <v>30614.739310344827</v>
      </c>
      <c r="E19" s="8"/>
      <c r="F19" s="29" t="s">
        <v>21</v>
      </c>
      <c r="G19" s="37"/>
      <c r="H19" s="38">
        <f>H3*1.08</f>
        <v>35355.96</v>
      </c>
      <c r="I19" s="39">
        <f>H19*(100%+H8)</f>
        <v>31562.98344827586</v>
      </c>
      <c r="J19" s="8"/>
      <c r="K19" s="29" t="s">
        <v>21</v>
      </c>
      <c r="L19" s="37"/>
      <c r="M19" s="38">
        <f>M3*1.08</f>
        <v>35355.96</v>
      </c>
      <c r="N19" s="39">
        <f>M19*(100%+M8)</f>
        <v>32511.227586206896</v>
      </c>
    </row>
    <row r="20" spans="1:14" ht="14.25" x14ac:dyDescent="0.2">
      <c r="A20" s="30" t="s">
        <v>4</v>
      </c>
      <c r="B20" s="34"/>
      <c r="C20" s="40">
        <v>-14356</v>
      </c>
      <c r="D20" s="41">
        <v>-14356</v>
      </c>
      <c r="E20" s="8"/>
      <c r="F20" s="30" t="s">
        <v>4</v>
      </c>
      <c r="G20" s="34"/>
      <c r="H20" s="40">
        <v>-14356</v>
      </c>
      <c r="I20" s="41">
        <v>-14356</v>
      </c>
      <c r="J20" s="8"/>
      <c r="K20" s="30" t="s">
        <v>4</v>
      </c>
      <c r="L20" s="34"/>
      <c r="M20" s="40">
        <v>-14356</v>
      </c>
      <c r="N20" s="41">
        <v>-14356</v>
      </c>
    </row>
    <row r="21" spans="1:14" ht="14.25" x14ac:dyDescent="0.2">
      <c r="A21" s="30" t="s">
        <v>6</v>
      </c>
      <c r="B21" s="34"/>
      <c r="C21" s="42">
        <f>C19+C20</f>
        <v>20999.96</v>
      </c>
      <c r="D21" s="43">
        <f>D19+D20</f>
        <v>16258.739310344827</v>
      </c>
      <c r="E21" s="8"/>
      <c r="F21" s="30" t="s">
        <v>6</v>
      </c>
      <c r="G21" s="34"/>
      <c r="H21" s="42">
        <f>H19+H20</f>
        <v>20999.96</v>
      </c>
      <c r="I21" s="43">
        <f>I19+I20</f>
        <v>17206.98344827586</v>
      </c>
      <c r="J21" s="8"/>
      <c r="K21" s="30" t="s">
        <v>6</v>
      </c>
      <c r="L21" s="34"/>
      <c r="M21" s="42">
        <f>M19+M20</f>
        <v>20999.96</v>
      </c>
      <c r="N21" s="43">
        <f>N19+N20</f>
        <v>18155.227586206896</v>
      </c>
    </row>
    <row r="22" spans="1:14" ht="14.25" x14ac:dyDescent="0.2">
      <c r="A22" s="30" t="s">
        <v>11</v>
      </c>
      <c r="B22" s="44">
        <v>0.22700000000000001</v>
      </c>
      <c r="C22" s="42">
        <f>(C21*B22)</f>
        <v>4766.9909200000002</v>
      </c>
      <c r="D22" s="43">
        <f>(D21*B22)</f>
        <v>3690.7338234482759</v>
      </c>
      <c r="E22" s="8"/>
      <c r="F22" s="30" t="s">
        <v>11</v>
      </c>
      <c r="G22" s="44">
        <v>0.22700000000000001</v>
      </c>
      <c r="H22" s="42">
        <f>(H21*G22)</f>
        <v>4766.9909200000002</v>
      </c>
      <c r="I22" s="43">
        <f>(I21*G22)</f>
        <v>3905.9852427586202</v>
      </c>
      <c r="J22" s="8"/>
      <c r="K22" s="30" t="s">
        <v>11</v>
      </c>
      <c r="L22" s="44">
        <v>0.22700000000000001</v>
      </c>
      <c r="M22" s="42">
        <f>(M21*L22)</f>
        <v>4766.9909200000002</v>
      </c>
      <c r="N22" s="43">
        <f>(N21*L22)</f>
        <v>4121.2366620689654</v>
      </c>
    </row>
    <row r="23" spans="1:14" ht="15" thickBot="1" x14ac:dyDescent="0.25">
      <c r="A23" s="30"/>
      <c r="B23" s="11"/>
      <c r="C23" s="9"/>
      <c r="D23" s="10"/>
      <c r="E23" s="8"/>
      <c r="F23" s="30"/>
      <c r="G23" s="11"/>
      <c r="H23" s="9"/>
      <c r="I23" s="10"/>
      <c r="J23" s="8"/>
      <c r="K23" s="30"/>
      <c r="L23" s="11"/>
      <c r="M23" s="9"/>
      <c r="N23" s="10"/>
    </row>
    <row r="24" spans="1:14" ht="15" x14ac:dyDescent="0.25">
      <c r="A24" s="30" t="s">
        <v>15</v>
      </c>
      <c r="B24" s="57">
        <f>(D24/C22)</f>
        <v>0.22577284383661556</v>
      </c>
      <c r="C24" s="9"/>
      <c r="D24" s="59">
        <f>(C22-D22)</f>
        <v>1076.2570965517243</v>
      </c>
      <c r="E24" s="8"/>
      <c r="F24" s="30" t="s">
        <v>15</v>
      </c>
      <c r="G24" s="57">
        <f>(I24/H22)</f>
        <v>0.18061827506929254</v>
      </c>
      <c r="H24" s="9"/>
      <c r="I24" s="59">
        <f>(H22-I22)</f>
        <v>861.00567724138</v>
      </c>
      <c r="J24" s="8"/>
      <c r="K24" s="30" t="s">
        <v>15</v>
      </c>
      <c r="L24" s="57">
        <f>(N24/M22)</f>
        <v>0.13546370630196936</v>
      </c>
      <c r="M24" s="9"/>
      <c r="N24" s="59">
        <f>(M22-N22)</f>
        <v>645.75425793103477</v>
      </c>
    </row>
    <row r="25" spans="1:14" ht="15.75" thickBot="1" x14ac:dyDescent="0.3">
      <c r="A25" s="30" t="s">
        <v>16</v>
      </c>
      <c r="B25" s="58">
        <v>0.15</v>
      </c>
      <c r="C25" s="12"/>
      <c r="D25" s="60">
        <f>(C22*B25)</f>
        <v>715.04863799999998</v>
      </c>
      <c r="E25" s="8"/>
      <c r="F25" s="30" t="s">
        <v>16</v>
      </c>
      <c r="G25" s="58">
        <v>0.15</v>
      </c>
      <c r="H25" s="12"/>
      <c r="I25" s="60">
        <f>IF((H22*G25)&gt;I24,I24,(H22*G25))</f>
        <v>715.04863799999998</v>
      </c>
      <c r="J25" s="8"/>
      <c r="K25" s="30" t="s">
        <v>16</v>
      </c>
      <c r="L25" s="58">
        <v>0.15</v>
      </c>
      <c r="M25" s="12"/>
      <c r="N25" s="60">
        <f>IF((M22*L25)&gt;N24,N24,(M22*L25))</f>
        <v>645.75425793103477</v>
      </c>
    </row>
    <row r="26" spans="1:14" ht="14.25" x14ac:dyDescent="0.2">
      <c r="A26" s="30"/>
      <c r="B26" s="11"/>
      <c r="C26" s="12"/>
      <c r="D26" s="10"/>
      <c r="E26" s="8"/>
      <c r="F26" s="30"/>
      <c r="G26" s="11"/>
      <c r="H26" s="12"/>
      <c r="I26" s="10"/>
      <c r="J26" s="8"/>
      <c r="K26" s="30"/>
      <c r="L26" s="11"/>
      <c r="M26" s="12"/>
      <c r="N26" s="10"/>
    </row>
    <row r="27" spans="1:14" ht="14.25" x14ac:dyDescent="0.2">
      <c r="A27" s="30" t="s">
        <v>5</v>
      </c>
      <c r="B27" s="45"/>
      <c r="C27" s="46"/>
      <c r="D27" s="43">
        <f>(D25/B22)</f>
        <v>3149.9939999999997</v>
      </c>
      <c r="E27" s="8"/>
      <c r="F27" s="30" t="s">
        <v>5</v>
      </c>
      <c r="G27" s="45"/>
      <c r="H27" s="46"/>
      <c r="I27" s="43">
        <f>(I25/G22)</f>
        <v>3149.9939999999997</v>
      </c>
      <c r="J27" s="8"/>
      <c r="K27" s="30" t="s">
        <v>5</v>
      </c>
      <c r="L27" s="45"/>
      <c r="M27" s="46"/>
      <c r="N27" s="43">
        <f>(N25/L22)</f>
        <v>2844.7324137931046</v>
      </c>
    </row>
    <row r="28" spans="1:14" ht="14.25" x14ac:dyDescent="0.2">
      <c r="A28" s="30" t="s">
        <v>7</v>
      </c>
      <c r="B28" s="45"/>
      <c r="C28" s="42">
        <f>C21</f>
        <v>20999.96</v>
      </c>
      <c r="D28" s="43">
        <f>D21+D27</f>
        <v>19408.733310344825</v>
      </c>
      <c r="E28" s="8"/>
      <c r="F28" s="30" t="s">
        <v>7</v>
      </c>
      <c r="G28" s="45"/>
      <c r="H28" s="42">
        <f>H21</f>
        <v>20999.96</v>
      </c>
      <c r="I28" s="43">
        <f>I21+I27</f>
        <v>20356.977448275858</v>
      </c>
      <c r="J28" s="8"/>
      <c r="K28" s="30" t="s">
        <v>7</v>
      </c>
      <c r="L28" s="45"/>
      <c r="M28" s="42">
        <f>M21</f>
        <v>20999.96</v>
      </c>
      <c r="N28" s="43">
        <f>N21+N27</f>
        <v>20999.96</v>
      </c>
    </row>
    <row r="29" spans="1:14" ht="15" thickBot="1" x14ac:dyDescent="0.25">
      <c r="A29" s="30" t="s">
        <v>17</v>
      </c>
      <c r="B29" s="47">
        <v>1.7500000000000002E-2</v>
      </c>
      <c r="C29" s="42">
        <f>(C28*B29)</f>
        <v>367.49930000000001</v>
      </c>
      <c r="D29" s="43">
        <f>(D28*B29)</f>
        <v>339.65283293103448</v>
      </c>
      <c r="E29" s="8"/>
      <c r="F29" s="30" t="s">
        <v>17</v>
      </c>
      <c r="G29" s="47">
        <v>1.7500000000000002E-2</v>
      </c>
      <c r="H29" s="42">
        <f>(H28*G29)</f>
        <v>367.49930000000001</v>
      </c>
      <c r="I29" s="43">
        <f>(I28*G29)</f>
        <v>356.24710534482756</v>
      </c>
      <c r="J29" s="8"/>
      <c r="K29" s="30" t="s">
        <v>17</v>
      </c>
      <c r="L29" s="47">
        <v>1.7500000000000002E-2</v>
      </c>
      <c r="M29" s="42">
        <f>(M28*L29)</f>
        <v>367.49930000000001</v>
      </c>
      <c r="N29" s="43">
        <f>(N28*L29)</f>
        <v>367.49930000000001</v>
      </c>
    </row>
    <row r="30" spans="1:14" ht="15.75" thickBot="1" x14ac:dyDescent="0.3">
      <c r="A30" s="30" t="s">
        <v>18</v>
      </c>
      <c r="B30" s="8"/>
      <c r="C30" s="12"/>
      <c r="D30" s="61">
        <f>-C29+D29</f>
        <v>-27.846467068965524</v>
      </c>
      <c r="E30" s="8"/>
      <c r="F30" s="30" t="s">
        <v>18</v>
      </c>
      <c r="G30" s="8"/>
      <c r="H30" s="12"/>
      <c r="I30" s="61">
        <f>-H29+I29</f>
        <v>-11.252194655172445</v>
      </c>
      <c r="J30" s="8"/>
      <c r="K30" s="30" t="s">
        <v>18</v>
      </c>
      <c r="L30" s="8"/>
      <c r="M30" s="12"/>
      <c r="N30" s="61">
        <f>-M29+N29</f>
        <v>0</v>
      </c>
    </row>
    <row r="31" spans="1:14" ht="15" thickBot="1" x14ac:dyDescent="0.25">
      <c r="A31" s="32"/>
      <c r="B31" s="13"/>
      <c r="C31" s="13"/>
      <c r="D31" s="14"/>
      <c r="E31" s="13"/>
      <c r="F31" s="32"/>
      <c r="G31" s="13"/>
      <c r="H31" s="13"/>
      <c r="I31" s="14"/>
      <c r="J31" s="13"/>
      <c r="K31" s="32"/>
      <c r="L31" s="13"/>
      <c r="M31" s="13"/>
      <c r="N31" s="14"/>
    </row>
    <row r="32" spans="1:14" ht="15" x14ac:dyDescent="0.2">
      <c r="A32" s="18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15" x14ac:dyDescent="0.2">
      <c r="A33" s="24" t="s">
        <v>27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ht="15.75" thickBot="1" x14ac:dyDescent="0.25">
      <c r="A34" s="21" t="s">
        <v>26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7" spans="1:14" x14ac:dyDescent="0.2">
      <c r="B37" s="1"/>
    </row>
  </sheetData>
  <sheetProtection algorithmName="SHA-512" hashValue="UI/vWDK/XedKSKmGiGCfz2jC5GMcAcfTNH8tD8muZuOoT/gTJY777tvFsBRnatbSET8hG/J5xN1fLOJeNDlbUg==" saltValue="qU9+OlIxOxpHcnN2UiUC8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Zwetsloot</dc:creator>
  <cp:lastModifiedBy>Kees Zwetsloot</cp:lastModifiedBy>
  <cp:lastPrinted>2018-12-13T13:40:37Z</cp:lastPrinted>
  <dcterms:created xsi:type="dcterms:W3CDTF">2018-10-04T19:37:27Z</dcterms:created>
  <dcterms:modified xsi:type="dcterms:W3CDTF">2018-12-14T09:30:13Z</dcterms:modified>
</cp:coreProperties>
</file>